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00" windowHeight="10360"/>
  </bookViews>
  <sheets>
    <sheet name="ПОКАЗАТЕЛИ 1" sheetId="5" r:id="rId1"/>
    <sheet name="инвест Лена" sheetId="4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5" l="1"/>
  <c r="R20" i="5" l="1"/>
  <c r="R17" i="5" l="1"/>
  <c r="N12" i="5" l="1"/>
  <c r="R16" i="5" l="1"/>
  <c r="R15" i="5"/>
  <c r="O14" i="5"/>
  <c r="P14" i="5"/>
  <c r="N14" i="5"/>
  <c r="O12" i="5"/>
  <c r="P12" i="5"/>
  <c r="K7" i="5" l="1"/>
  <c r="K17" i="5" l="1"/>
  <c r="J17" i="5"/>
  <c r="K16" i="5"/>
  <c r="I16" i="5"/>
  <c r="H16" i="5"/>
  <c r="G16" i="5"/>
  <c r="K15" i="5"/>
  <c r="H15" i="5"/>
  <c r="G15" i="5"/>
  <c r="K14" i="5"/>
  <c r="I14" i="5"/>
  <c r="H14" i="5"/>
  <c r="G14" i="5"/>
  <c r="J13" i="5"/>
  <c r="K12" i="5"/>
  <c r="I12" i="5"/>
  <c r="H12" i="5"/>
  <c r="G12" i="5"/>
  <c r="J11" i="5"/>
  <c r="H8" i="5"/>
  <c r="J16" i="5" l="1"/>
  <c r="J15" i="5"/>
  <c r="J12" i="5"/>
  <c r="J14" i="5"/>
  <c r="R12" i="5"/>
  <c r="Q12" i="5"/>
  <c r="Q14" i="5"/>
</calcChain>
</file>

<file path=xl/sharedStrings.xml><?xml version="1.0" encoding="utf-8"?>
<sst xmlns="http://schemas.openxmlformats.org/spreadsheetml/2006/main" count="104" uniqueCount="54">
  <si>
    <t xml:space="preserve">№ </t>
  </si>
  <si>
    <t>Наименование показателя</t>
  </si>
  <si>
    <t>Ед. измерения</t>
  </si>
  <si>
    <t>1 квартал</t>
  </si>
  <si>
    <t>2 квартал</t>
  </si>
  <si>
    <t>3 квартал</t>
  </si>
  <si>
    <t>4 квартал</t>
  </si>
  <si>
    <t>1. Финансово-экономические показатели</t>
  </si>
  <si>
    <t>1.1.</t>
  </si>
  <si>
    <t>1.2.</t>
  </si>
  <si>
    <t>1.3.</t>
  </si>
  <si>
    <t>%</t>
  </si>
  <si>
    <t>2.1.</t>
  </si>
  <si>
    <t>тыс. руб.</t>
  </si>
  <si>
    <t>2.2.</t>
  </si>
  <si>
    <t>2.1.1.</t>
  </si>
  <si>
    <t>2.2.1.</t>
  </si>
  <si>
    <t>2.3.</t>
  </si>
  <si>
    <t>Количество созданных рабочих мест, в том числе высокопроизводительных</t>
  </si>
  <si>
    <t>шт.</t>
  </si>
  <si>
    <t>2.4.</t>
  </si>
  <si>
    <t>Количество инвестиционных проектов, реализуемых при участии АО "ЦРБ НАО"</t>
  </si>
  <si>
    <t>2.5.</t>
  </si>
  <si>
    <t>Доля реализованных инвестиционных проектов в общем числе инвестиционных проектов, реализуемых при участии АО "ЦРБ НАО", в том числе субъектами малого и среднего предпринимательства</t>
  </si>
  <si>
    <t>3.1.</t>
  </si>
  <si>
    <t>3.2.</t>
  </si>
  <si>
    <t>3.3.</t>
  </si>
  <si>
    <t xml:space="preserve">1 квартал </t>
  </si>
  <si>
    <t>2. Показатели эффективности деятельности по работе с инвесторами и привлечению инвестиций в основной капитал субъектов малого и среднего предпринимательства (далее – СМСП)</t>
  </si>
  <si>
    <t>Объем привлеченных инвестиций в основной капитал СМСП, в том числе объем привлеченных прямых иностранных инвестиций</t>
  </si>
  <si>
    <t>Объем привлеченных инвестиций в основной капитал СМСП, в том числе объем привлеченных прямых иностранных инвестиций на душу населения</t>
  </si>
  <si>
    <t>Объем привлеченных инвестиций в основной капитал СМСП без учета бюджетных средств</t>
  </si>
  <si>
    <t>Объем привлеченных инвестиций в основной капитал СМСП без учета бюджетных средств на душу населения</t>
  </si>
  <si>
    <t xml:space="preserve">3. Показатели эффективности деятельности в области лизинга </t>
  </si>
  <si>
    <t>х</t>
  </si>
  <si>
    <t>№ п/п</t>
  </si>
  <si>
    <t>Ед. изм.</t>
  </si>
  <si>
    <t>2019 год Утверждено</t>
  </si>
  <si>
    <t>Факт</t>
  </si>
  <si>
    <t xml:space="preserve">План </t>
  </si>
  <si>
    <t>2020 год</t>
  </si>
  <si>
    <t>План  на  2020 год</t>
  </si>
  <si>
    <t>Факт 11 мес. 2020 г</t>
  </si>
  <si>
    <t>Ожидаемое, 2020 год</t>
  </si>
  <si>
    <t>* направлен запрос в ПФР</t>
  </si>
  <si>
    <t>Рентабельность продаж по «Прибыли до вычета»</t>
  </si>
  <si>
    <t>Рентабельность инвестированного капитала</t>
  </si>
  <si>
    <t>Рентабельность собственного капитала</t>
  </si>
  <si>
    <t xml:space="preserve">Лизинговый портфель </t>
  </si>
  <si>
    <t xml:space="preserve">Количество заключенных договоров лизинга </t>
  </si>
  <si>
    <t xml:space="preserve">Уровень просроченной задолженности по лизингу </t>
  </si>
  <si>
    <t>-</t>
  </si>
  <si>
    <t>2022 год</t>
  </si>
  <si>
    <t>Ключевые показатели эффективности деятельности АО "Центр развития бизнеса Ненецкого автономного округа"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</si>
</sst>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1"/>
  <sheetViews>
    <sheetView tabSelected="1" view="pageBreakPreview" zoomScaleNormal="100" zoomScaleSheetLayoutView="100" workbookViewId="0">
      <selection activeCell="V7" sqref="V7"/>
    </sheetView>
  </sheetViews>
  <sheetFormatPr defaultRowHeight="14.5" x14ac:dyDescent="0.35"/>
  <cols>
    <col min="1" max="1" width="6.26953125" style="9" customWidth="1"/>
    <col min="2" max="2" width="35.7265625" style="9" customWidth="1"/>
    <col min="3" max="3" width="10.453125" style="9" customWidth="1"/>
    <col min="4" max="4" width="11.26953125" style="9" hidden="1" customWidth="1"/>
    <col min="5" max="7" width="12.26953125" style="9" hidden="1" customWidth="1"/>
    <col min="8" max="8" width="12" style="9" hidden="1" customWidth="1"/>
    <col min="9" max="9" width="9.54296875" style="9" hidden="1" customWidth="1"/>
    <col min="10" max="10" width="8.7265625" style="9" hidden="1" customWidth="1"/>
    <col min="11" max="11" width="13.26953125" style="9" hidden="1" customWidth="1"/>
    <col min="12" max="12" width="18.26953125" style="9" hidden="1" customWidth="1"/>
    <col min="13" max="13" width="6.453125" style="9" hidden="1" customWidth="1"/>
    <col min="14" max="14" width="11.7265625" style="9" customWidth="1"/>
    <col min="15" max="15" width="13.26953125" style="9" customWidth="1"/>
    <col min="16" max="16" width="13.7265625" style="9" customWidth="1"/>
    <col min="17" max="17" width="14.26953125" style="9" customWidth="1"/>
    <col min="18" max="18" width="12.1796875" style="9" customWidth="1"/>
    <col min="19" max="19" width="10.453125" style="9" bestFit="1" customWidth="1"/>
    <col min="20" max="39" width="9.26953125" style="2"/>
    <col min="40" max="47" width="9.26953125" style="1"/>
  </cols>
  <sheetData>
    <row r="2" spans="1:47" ht="37.5" customHeight="1" x14ac:dyDescent="0.35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47" ht="6.75" customHeight="1" x14ac:dyDescent="0.35"/>
    <row r="4" spans="1:47" s="5" customFormat="1" ht="21" customHeight="1" x14ac:dyDescent="0.35">
      <c r="A4" s="35" t="s">
        <v>0</v>
      </c>
      <c r="B4" s="35" t="s">
        <v>1</v>
      </c>
      <c r="C4" s="35" t="s">
        <v>2</v>
      </c>
      <c r="D4" s="16" t="s">
        <v>38</v>
      </c>
      <c r="E4" s="18" t="s">
        <v>39</v>
      </c>
      <c r="F4" s="18" t="s">
        <v>38</v>
      </c>
      <c r="G4" s="37" t="s">
        <v>41</v>
      </c>
      <c r="H4" s="38"/>
      <c r="I4" s="38"/>
      <c r="J4" s="38"/>
      <c r="K4" s="39"/>
      <c r="L4" s="35" t="s">
        <v>42</v>
      </c>
      <c r="M4" s="35" t="s">
        <v>43</v>
      </c>
      <c r="N4" s="37" t="s">
        <v>52</v>
      </c>
      <c r="O4" s="38"/>
      <c r="P4" s="38"/>
      <c r="Q4" s="38"/>
      <c r="R4" s="39"/>
      <c r="S4" s="1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  <c r="AO4" s="4"/>
      <c r="AP4" s="4"/>
      <c r="AQ4" s="4"/>
      <c r="AR4" s="4"/>
      <c r="AS4" s="4"/>
      <c r="AT4" s="4"/>
      <c r="AU4" s="4"/>
    </row>
    <row r="5" spans="1:47" s="5" customFormat="1" ht="33.75" customHeight="1" x14ac:dyDescent="0.35">
      <c r="A5" s="36"/>
      <c r="B5" s="36"/>
      <c r="C5" s="36"/>
      <c r="D5" s="16">
        <v>2018</v>
      </c>
      <c r="E5" s="40">
        <v>2019</v>
      </c>
      <c r="F5" s="41"/>
      <c r="G5" s="16" t="s">
        <v>27</v>
      </c>
      <c r="H5" s="16" t="s">
        <v>4</v>
      </c>
      <c r="I5" s="16" t="s">
        <v>5</v>
      </c>
      <c r="J5" s="16" t="s">
        <v>6</v>
      </c>
      <c r="K5" s="16" t="s">
        <v>40</v>
      </c>
      <c r="L5" s="36"/>
      <c r="M5" s="36"/>
      <c r="N5" s="17" t="s">
        <v>27</v>
      </c>
      <c r="O5" s="17" t="s">
        <v>4</v>
      </c>
      <c r="P5" s="17" t="s">
        <v>5</v>
      </c>
      <c r="Q5" s="17" t="s">
        <v>6</v>
      </c>
      <c r="R5" s="17" t="s">
        <v>52</v>
      </c>
      <c r="S5" s="1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  <c r="AO5" s="4"/>
      <c r="AP5" s="4"/>
      <c r="AQ5" s="4"/>
      <c r="AR5" s="4"/>
      <c r="AS5" s="4"/>
      <c r="AT5" s="4"/>
      <c r="AU5" s="4"/>
    </row>
    <row r="6" spans="1:47" ht="15" customHeight="1" x14ac:dyDescent="0.35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47" ht="29.25" customHeight="1" x14ac:dyDescent="0.35">
      <c r="A7" s="11" t="s">
        <v>8</v>
      </c>
      <c r="B7" s="23" t="s">
        <v>45</v>
      </c>
      <c r="C7" s="19" t="s">
        <v>11</v>
      </c>
      <c r="D7" s="19">
        <v>0</v>
      </c>
      <c r="E7" s="19">
        <v>282.60000000000002</v>
      </c>
      <c r="F7" s="19">
        <v>0</v>
      </c>
      <c r="G7" s="19" t="s">
        <v>34</v>
      </c>
      <c r="H7" s="19" t="s">
        <v>34</v>
      </c>
      <c r="I7" s="19" t="s">
        <v>34</v>
      </c>
      <c r="J7" s="19" t="s">
        <v>34</v>
      </c>
      <c r="K7" s="24">
        <f>ROUND(1051630/1000*25%,1)</f>
        <v>262.89999999999998</v>
      </c>
      <c r="L7" s="19" t="s">
        <v>34</v>
      </c>
      <c r="M7" s="19">
        <v>0</v>
      </c>
      <c r="N7" s="19">
        <v>2.15</v>
      </c>
      <c r="O7" s="19">
        <v>3.52</v>
      </c>
      <c r="P7" s="19">
        <v>2.2999999999999998</v>
      </c>
      <c r="Q7" s="19">
        <v>2.2999999999999998</v>
      </c>
      <c r="R7" s="19">
        <v>2.2999999999999998</v>
      </c>
    </row>
    <row r="8" spans="1:47" ht="33.75" customHeight="1" x14ac:dyDescent="0.35">
      <c r="A8" s="11" t="s">
        <v>9</v>
      </c>
      <c r="B8" s="23" t="s">
        <v>46</v>
      </c>
      <c r="C8" s="19" t="s">
        <v>11</v>
      </c>
      <c r="D8" s="19">
        <v>-0.06</v>
      </c>
      <c r="E8" s="19">
        <v>0.1</v>
      </c>
      <c r="F8" s="19">
        <v>-7.0000000000000007E-2</v>
      </c>
      <c r="G8" s="19">
        <v>0.1</v>
      </c>
      <c r="H8" s="19">
        <f>ROUND(346019/428780000*100,1)</f>
        <v>0.1</v>
      </c>
      <c r="I8" s="19">
        <v>0.1</v>
      </c>
      <c r="J8" s="19">
        <v>0.1</v>
      </c>
      <c r="K8" s="19">
        <v>0.1</v>
      </c>
      <c r="L8" s="19">
        <v>-0.03</v>
      </c>
      <c r="M8" s="19">
        <v>-0.01</v>
      </c>
      <c r="N8" s="19">
        <v>0.16</v>
      </c>
      <c r="O8" s="19">
        <v>0.37</v>
      </c>
      <c r="P8" s="19">
        <v>0.33</v>
      </c>
      <c r="Q8" s="19">
        <v>0.33</v>
      </c>
      <c r="R8" s="19">
        <v>0.33</v>
      </c>
    </row>
    <row r="9" spans="1:47" ht="30.75" customHeight="1" x14ac:dyDescent="0.35">
      <c r="A9" s="11" t="s">
        <v>10</v>
      </c>
      <c r="B9" s="23" t="s">
        <v>47</v>
      </c>
      <c r="C9" s="19" t="s">
        <v>11</v>
      </c>
      <c r="D9" s="20">
        <v>415117</v>
      </c>
      <c r="E9" s="25">
        <v>425000</v>
      </c>
      <c r="F9" s="25">
        <v>389701</v>
      </c>
      <c r="G9" s="25">
        <v>385317</v>
      </c>
      <c r="H9" s="25">
        <v>384915</v>
      </c>
      <c r="I9" s="25">
        <v>384425</v>
      </c>
      <c r="J9" s="25">
        <v>383432</v>
      </c>
      <c r="K9" s="25">
        <v>383432</v>
      </c>
      <c r="L9" s="25">
        <v>383060</v>
      </c>
      <c r="M9" s="25">
        <v>383060</v>
      </c>
      <c r="N9" s="19">
        <v>0.16</v>
      </c>
      <c r="O9" s="19">
        <v>0.38</v>
      </c>
      <c r="P9" s="19">
        <v>0.34</v>
      </c>
      <c r="Q9" s="19">
        <v>0.34</v>
      </c>
      <c r="R9" s="19">
        <v>0.34</v>
      </c>
    </row>
    <row r="10" spans="1:47" ht="39.75" customHeight="1" x14ac:dyDescent="0.35">
      <c r="A10" s="32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47" ht="56" x14ac:dyDescent="0.35">
      <c r="A11" s="11" t="s">
        <v>12</v>
      </c>
      <c r="B11" s="12" t="s">
        <v>29</v>
      </c>
      <c r="C11" s="11" t="s">
        <v>13</v>
      </c>
      <c r="D11" s="14">
        <v>158150.79999999999</v>
      </c>
      <c r="E11" s="14">
        <v>150000</v>
      </c>
      <c r="F11" s="14">
        <v>135452.18</v>
      </c>
      <c r="G11" s="14">
        <v>20000</v>
      </c>
      <c r="H11" s="14">
        <v>30000</v>
      </c>
      <c r="I11" s="14">
        <v>30000</v>
      </c>
      <c r="J11" s="14">
        <f t="shared" ref="J11:J16" si="0">K11-I11-H11-G11</f>
        <v>70000</v>
      </c>
      <c r="K11" s="14">
        <v>150000</v>
      </c>
      <c r="L11" s="15">
        <v>113214.41</v>
      </c>
      <c r="M11" s="14">
        <v>150000</v>
      </c>
      <c r="N11" s="14">
        <v>30000</v>
      </c>
      <c r="O11" s="14">
        <v>45314</v>
      </c>
      <c r="P11" s="14">
        <v>55000</v>
      </c>
      <c r="Q11" s="14">
        <v>46535</v>
      </c>
      <c r="R11" s="14">
        <v>176849</v>
      </c>
      <c r="S11" s="31"/>
    </row>
    <row r="12" spans="1:47" ht="70" x14ac:dyDescent="0.35">
      <c r="A12" s="11" t="s">
        <v>15</v>
      </c>
      <c r="B12" s="12" t="s">
        <v>30</v>
      </c>
      <c r="C12" s="11" t="s">
        <v>13</v>
      </c>
      <c r="D12" s="15">
        <v>3.6</v>
      </c>
      <c r="E12" s="15">
        <v>3.4</v>
      </c>
      <c r="F12" s="14">
        <v>3074.6</v>
      </c>
      <c r="G12" s="14">
        <f>'инвест Лена'!D5</f>
        <v>0.45400000000000001</v>
      </c>
      <c r="H12" s="14">
        <f>'инвест Лена'!E5-'инвест Лена'!D5</f>
        <v>0.67599999999999993</v>
      </c>
      <c r="I12" s="14">
        <f>'инвест Лена'!F5-'инвест Лена'!E5-'инвест Лена'!D5</f>
        <v>0.68600000000000017</v>
      </c>
      <c r="J12" s="14">
        <f t="shared" si="0"/>
        <v>1.5839999999999994</v>
      </c>
      <c r="K12" s="14">
        <f>'инвест Лена'!H5</f>
        <v>3.4</v>
      </c>
      <c r="L12" s="19">
        <v>2.5</v>
      </c>
      <c r="M12" s="20">
        <v>3.4</v>
      </c>
      <c r="N12" s="20">
        <f>N11/44000</f>
        <v>0.68181818181818177</v>
      </c>
      <c r="O12" s="20">
        <f t="shared" ref="O12:Q12" si="1">O11/44000</f>
        <v>1.0298636363636364</v>
      </c>
      <c r="P12" s="20">
        <f t="shared" si="1"/>
        <v>1.25</v>
      </c>
      <c r="Q12" s="20">
        <f t="shared" si="1"/>
        <v>1.0576136363636364</v>
      </c>
      <c r="R12" s="22">
        <f>R11/44000</f>
        <v>4.0192954545454542</v>
      </c>
    </row>
    <row r="13" spans="1:47" ht="42" x14ac:dyDescent="0.35">
      <c r="A13" s="11" t="s">
        <v>14</v>
      </c>
      <c r="B13" s="12" t="s">
        <v>31</v>
      </c>
      <c r="C13" s="11" t="s">
        <v>13</v>
      </c>
      <c r="D13" s="14">
        <v>146752.29999999999</v>
      </c>
      <c r="E13" s="14">
        <v>110000</v>
      </c>
      <c r="F13" s="14">
        <v>133669.5</v>
      </c>
      <c r="G13" s="14">
        <v>20000</v>
      </c>
      <c r="H13" s="14">
        <v>25000</v>
      </c>
      <c r="I13" s="14">
        <v>15000</v>
      </c>
      <c r="J13" s="14">
        <f t="shared" si="0"/>
        <v>50000</v>
      </c>
      <c r="K13" s="14">
        <v>110000</v>
      </c>
      <c r="L13" s="21">
        <v>109532.54</v>
      </c>
      <c r="M13" s="20">
        <v>110000</v>
      </c>
      <c r="N13" s="20">
        <v>30000</v>
      </c>
      <c r="O13" s="20">
        <v>35000</v>
      </c>
      <c r="P13" s="20">
        <v>47215.6</v>
      </c>
      <c r="Q13" s="20">
        <v>49000</v>
      </c>
      <c r="R13" s="20">
        <v>161215.6</v>
      </c>
      <c r="S13" s="31"/>
    </row>
    <row r="14" spans="1:47" ht="42" x14ac:dyDescent="0.35">
      <c r="A14" s="11" t="s">
        <v>16</v>
      </c>
      <c r="B14" s="12" t="s">
        <v>32</v>
      </c>
      <c r="C14" s="11" t="s">
        <v>13</v>
      </c>
      <c r="D14" s="15">
        <v>3.33</v>
      </c>
      <c r="E14" s="15">
        <v>2.5</v>
      </c>
      <c r="F14" s="14">
        <v>2.9</v>
      </c>
      <c r="G14" s="14">
        <f>'инвест Лена'!D7</f>
        <v>0.45400000000000001</v>
      </c>
      <c r="H14" s="14">
        <f>'инвест Лена'!E7-'инвест Лена'!D7</f>
        <v>0.56600000000000006</v>
      </c>
      <c r="I14" s="14">
        <f>'инвест Лена'!F7-'инвест Лена'!E7-'инвест Лена'!D7</f>
        <v>0.33600000000000002</v>
      </c>
      <c r="J14" s="14">
        <f t="shared" si="0"/>
        <v>1.1440000000000001</v>
      </c>
      <c r="K14" s="14">
        <f>'инвест Лена'!H7</f>
        <v>2.5</v>
      </c>
      <c r="L14" s="22">
        <v>2.4</v>
      </c>
      <c r="M14" s="19">
        <v>2.5</v>
      </c>
      <c r="N14" s="20">
        <f>N13/44000</f>
        <v>0.68181818181818177</v>
      </c>
      <c r="O14" s="20">
        <f t="shared" ref="O14:Q14" si="2">O13/44000</f>
        <v>0.79545454545454541</v>
      </c>
      <c r="P14" s="20">
        <f t="shared" si="2"/>
        <v>1.0730818181818182</v>
      </c>
      <c r="Q14" s="20">
        <f t="shared" si="2"/>
        <v>1.1136363636363635</v>
      </c>
      <c r="R14" s="22">
        <f>R13/44000</f>
        <v>3.6639909090909093</v>
      </c>
    </row>
    <row r="15" spans="1:47" ht="28" x14ac:dyDescent="0.35">
      <c r="A15" s="11" t="s">
        <v>17</v>
      </c>
      <c r="B15" s="12" t="s">
        <v>18</v>
      </c>
      <c r="C15" s="11" t="s">
        <v>19</v>
      </c>
      <c r="D15" s="11">
        <v>32</v>
      </c>
      <c r="E15" s="11">
        <v>50</v>
      </c>
      <c r="F15" s="11">
        <v>25</v>
      </c>
      <c r="G15" s="11">
        <f>'инвест Лена'!D8</f>
        <v>10</v>
      </c>
      <c r="H15" s="11">
        <f>'инвест Лена'!E8-'инвест Лена'!D8</f>
        <v>10</v>
      </c>
      <c r="I15" s="11">
        <v>10</v>
      </c>
      <c r="J15" s="11">
        <f t="shared" si="0"/>
        <v>20</v>
      </c>
      <c r="K15" s="11">
        <f>'инвест Лена'!H8</f>
        <v>50</v>
      </c>
      <c r="L15" s="19" t="s">
        <v>44</v>
      </c>
      <c r="M15" s="19"/>
      <c r="N15" s="22">
        <v>1</v>
      </c>
      <c r="O15" s="22">
        <v>12</v>
      </c>
      <c r="P15" s="22">
        <v>13</v>
      </c>
      <c r="Q15" s="22">
        <v>4</v>
      </c>
      <c r="R15" s="22">
        <f>N15+O15+P15+Q15</f>
        <v>30</v>
      </c>
    </row>
    <row r="16" spans="1:47" ht="42" x14ac:dyDescent="0.35">
      <c r="A16" s="11" t="s">
        <v>20</v>
      </c>
      <c r="B16" s="12" t="s">
        <v>21</v>
      </c>
      <c r="C16" s="11" t="s">
        <v>19</v>
      </c>
      <c r="D16" s="11">
        <v>33</v>
      </c>
      <c r="E16" s="11">
        <v>50</v>
      </c>
      <c r="F16" s="11">
        <v>75</v>
      </c>
      <c r="G16" s="11">
        <f>'инвест Лена'!D9</f>
        <v>5</v>
      </c>
      <c r="H16" s="11">
        <f>'инвест Лена'!E9-'инвест Лена'!D9</f>
        <v>10</v>
      </c>
      <c r="I16" s="11">
        <f>'инвест Лена'!F9-'инвест Лена'!E9-'инвест Лена'!D9</f>
        <v>10</v>
      </c>
      <c r="J16" s="11">
        <f t="shared" si="0"/>
        <v>25</v>
      </c>
      <c r="K16" s="11">
        <f>'инвест Лена'!H9</f>
        <v>50</v>
      </c>
      <c r="L16" s="19">
        <v>45</v>
      </c>
      <c r="M16" s="19">
        <v>50</v>
      </c>
      <c r="N16" s="22">
        <v>5</v>
      </c>
      <c r="O16" s="22">
        <v>10</v>
      </c>
      <c r="P16" s="22">
        <v>22</v>
      </c>
      <c r="Q16" s="22">
        <v>15</v>
      </c>
      <c r="R16" s="22">
        <f>N16+O16+P16+Q16</f>
        <v>52</v>
      </c>
    </row>
    <row r="17" spans="1:18" ht="84" x14ac:dyDescent="0.35">
      <c r="A17" s="11" t="s">
        <v>22</v>
      </c>
      <c r="B17" s="12" t="s">
        <v>23</v>
      </c>
      <c r="C17" s="11" t="s">
        <v>11</v>
      </c>
      <c r="D17" s="11">
        <v>60.2</v>
      </c>
      <c r="E17" s="11">
        <v>50</v>
      </c>
      <c r="F17" s="11">
        <v>85</v>
      </c>
      <c r="G17" s="11">
        <v>50</v>
      </c>
      <c r="H17" s="11">
        <v>50</v>
      </c>
      <c r="I17" s="11">
        <v>50</v>
      </c>
      <c r="J17" s="11">
        <f>'инвест Лена'!G10</f>
        <v>50</v>
      </c>
      <c r="K17" s="11">
        <f>'инвест Лена'!H10</f>
        <v>50</v>
      </c>
      <c r="L17" s="19">
        <v>111.06</v>
      </c>
      <c r="M17" s="19">
        <v>111.06</v>
      </c>
      <c r="N17" s="22" t="s">
        <v>51</v>
      </c>
      <c r="O17" s="22" t="s">
        <v>51</v>
      </c>
      <c r="P17" s="22" t="s">
        <v>51</v>
      </c>
      <c r="Q17" s="22" t="s">
        <v>51</v>
      </c>
      <c r="R17" s="22">
        <f>44/52*100</f>
        <v>84.615384615384613</v>
      </c>
    </row>
    <row r="18" spans="1:18" ht="15" customHeight="1" x14ac:dyDescent="0.35">
      <c r="A18" s="32" t="s">
        <v>33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7" customHeight="1" x14ac:dyDescent="0.35">
      <c r="A19" s="11" t="s">
        <v>24</v>
      </c>
      <c r="B19" s="26" t="s">
        <v>48</v>
      </c>
      <c r="C19" s="27" t="s">
        <v>13</v>
      </c>
      <c r="D19" s="28">
        <v>311256.09999999998</v>
      </c>
      <c r="E19" s="29">
        <v>318000</v>
      </c>
      <c r="F19" s="30">
        <v>287336</v>
      </c>
      <c r="G19" s="29">
        <v>295000</v>
      </c>
      <c r="H19" s="29">
        <v>300000</v>
      </c>
      <c r="I19" s="29">
        <v>310000</v>
      </c>
      <c r="J19" s="29">
        <v>315000</v>
      </c>
      <c r="K19" s="29">
        <v>315000</v>
      </c>
      <c r="L19" s="29">
        <v>215132</v>
      </c>
      <c r="M19" s="29">
        <v>223143</v>
      </c>
      <c r="N19" s="29">
        <v>114380</v>
      </c>
      <c r="O19" s="29">
        <v>94287</v>
      </c>
      <c r="P19" s="29">
        <v>78611</v>
      </c>
      <c r="Q19" s="29">
        <v>82513</v>
      </c>
      <c r="R19" s="29">
        <v>82513</v>
      </c>
    </row>
    <row r="20" spans="1:18" ht="32.25" customHeight="1" x14ac:dyDescent="0.35">
      <c r="A20" s="11" t="s">
        <v>25</v>
      </c>
      <c r="B20" s="12" t="s">
        <v>49</v>
      </c>
      <c r="C20" s="11" t="s">
        <v>19</v>
      </c>
      <c r="D20" s="11">
        <v>16</v>
      </c>
      <c r="E20" s="11">
        <v>16</v>
      </c>
      <c r="F20" s="11">
        <v>16</v>
      </c>
      <c r="G20" s="11">
        <v>4</v>
      </c>
      <c r="H20" s="11">
        <v>2</v>
      </c>
      <c r="I20" s="11">
        <v>6</v>
      </c>
      <c r="J20" s="11">
        <v>4</v>
      </c>
      <c r="K20" s="11">
        <v>16</v>
      </c>
      <c r="L20" s="11">
        <v>9</v>
      </c>
      <c r="M20" s="11">
        <v>10</v>
      </c>
      <c r="N20" s="11">
        <v>1</v>
      </c>
      <c r="O20" s="11">
        <v>1</v>
      </c>
      <c r="P20" s="11" t="s">
        <v>51</v>
      </c>
      <c r="Q20" s="11">
        <v>4</v>
      </c>
      <c r="R20" s="11">
        <f>N20+O20+Q20</f>
        <v>6</v>
      </c>
    </row>
    <row r="21" spans="1:18" ht="28" x14ac:dyDescent="0.35">
      <c r="A21" s="11" t="s">
        <v>26</v>
      </c>
      <c r="B21" s="26" t="s">
        <v>50</v>
      </c>
      <c r="C21" s="11" t="s">
        <v>11</v>
      </c>
      <c r="D21" s="11">
        <v>28.19</v>
      </c>
      <c r="E21" s="11">
        <v>16.899999999999999</v>
      </c>
      <c r="F21" s="11">
        <v>25.58</v>
      </c>
      <c r="G21" s="11">
        <v>19</v>
      </c>
      <c r="H21" s="11">
        <v>18.5</v>
      </c>
      <c r="I21" s="11">
        <v>18</v>
      </c>
      <c r="J21" s="11">
        <v>17.5</v>
      </c>
      <c r="K21" s="11">
        <v>16.899999999999999</v>
      </c>
      <c r="L21" s="11">
        <v>22.48</v>
      </c>
      <c r="M21" s="11">
        <v>22.48</v>
      </c>
      <c r="N21" s="11">
        <v>35</v>
      </c>
      <c r="O21" s="11">
        <v>38</v>
      </c>
      <c r="P21" s="11">
        <v>36</v>
      </c>
      <c r="Q21" s="11">
        <v>33</v>
      </c>
      <c r="R21" s="11">
        <v>33</v>
      </c>
    </row>
  </sheetData>
  <mergeCells count="12">
    <mergeCell ref="A18:R18"/>
    <mergeCell ref="A2:R2"/>
    <mergeCell ref="A10:R10"/>
    <mergeCell ref="A4:A5"/>
    <mergeCell ref="B4:B5"/>
    <mergeCell ref="C4:C5"/>
    <mergeCell ref="G4:K4"/>
    <mergeCell ref="E5:F5"/>
    <mergeCell ref="L4:L5"/>
    <mergeCell ref="M4:M5"/>
    <mergeCell ref="N4:R4"/>
    <mergeCell ref="A6:R6"/>
  </mergeCells>
  <pageMargins left="0.7086614173228347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S10"/>
  <sheetViews>
    <sheetView workbookViewId="0">
      <selection activeCell="H4" sqref="H4"/>
    </sheetView>
  </sheetViews>
  <sheetFormatPr defaultRowHeight="14.5" x14ac:dyDescent="0.35"/>
  <cols>
    <col min="1" max="1" width="7.7265625" customWidth="1"/>
    <col min="2" max="2" width="44" customWidth="1"/>
    <col min="4" max="4" width="10.453125" customWidth="1"/>
    <col min="5" max="5" width="10" customWidth="1"/>
    <col min="6" max="6" width="10.453125" customWidth="1"/>
    <col min="7" max="7" width="10" customWidth="1"/>
    <col min="8" max="8" width="12.7265625" customWidth="1"/>
  </cols>
  <sheetData>
    <row r="2" spans="1:45" s="3" customFormat="1" ht="37.5" customHeight="1" x14ac:dyDescent="0.35">
      <c r="A2" s="6" t="s">
        <v>35</v>
      </c>
      <c r="B2" s="6" t="s">
        <v>1</v>
      </c>
      <c r="C2" s="6" t="s">
        <v>36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37</v>
      </c>
    </row>
    <row r="3" spans="1:45" ht="42" customHeight="1" x14ac:dyDescent="0.35">
      <c r="A3" s="42" t="s">
        <v>28</v>
      </c>
      <c r="B3" s="43"/>
      <c r="C3" s="43"/>
      <c r="D3" s="43"/>
      <c r="E3" s="43"/>
      <c r="F3" s="43"/>
      <c r="G3" s="43"/>
      <c r="H3" s="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1"/>
      <c r="AN3" s="1"/>
      <c r="AO3" s="1"/>
      <c r="AP3" s="1"/>
      <c r="AQ3" s="1"/>
      <c r="AR3" s="1"/>
      <c r="AS3" s="1"/>
    </row>
    <row r="4" spans="1:45" ht="43.5" x14ac:dyDescent="0.35">
      <c r="A4" s="7" t="s">
        <v>12</v>
      </c>
      <c r="B4" s="8" t="s">
        <v>29</v>
      </c>
      <c r="C4" s="7" t="s">
        <v>13</v>
      </c>
      <c r="D4" s="7">
        <v>20</v>
      </c>
      <c r="E4" s="7">
        <v>50</v>
      </c>
      <c r="F4" s="7">
        <v>100</v>
      </c>
      <c r="G4" s="7">
        <v>150</v>
      </c>
      <c r="H4" s="13">
        <v>150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1"/>
      <c r="AN4" s="1"/>
      <c r="AO4" s="1"/>
      <c r="AP4" s="1"/>
      <c r="AQ4" s="1"/>
      <c r="AR4" s="1"/>
      <c r="AS4" s="1"/>
    </row>
    <row r="5" spans="1:45" ht="58" x14ac:dyDescent="0.35">
      <c r="A5" s="7" t="s">
        <v>15</v>
      </c>
      <c r="B5" s="8" t="s">
        <v>30</v>
      </c>
      <c r="C5" s="7" t="s">
        <v>13</v>
      </c>
      <c r="D5" s="7">
        <v>0.45400000000000001</v>
      </c>
      <c r="E5" s="7">
        <v>1.1299999999999999</v>
      </c>
      <c r="F5" s="7">
        <v>2.27</v>
      </c>
      <c r="G5" s="7">
        <v>3.4</v>
      </c>
      <c r="H5" s="13">
        <v>3.4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1"/>
      <c r="AN5" s="1"/>
      <c r="AO5" s="1"/>
      <c r="AP5" s="1"/>
      <c r="AQ5" s="1"/>
      <c r="AR5" s="1"/>
      <c r="AS5" s="1"/>
    </row>
    <row r="6" spans="1:45" ht="29" x14ac:dyDescent="0.35">
      <c r="A6" s="7" t="s">
        <v>14</v>
      </c>
      <c r="B6" s="8" t="s">
        <v>31</v>
      </c>
      <c r="C6" s="7" t="s">
        <v>13</v>
      </c>
      <c r="D6" s="7">
        <v>20</v>
      </c>
      <c r="E6" s="7">
        <v>45</v>
      </c>
      <c r="F6" s="7">
        <v>80</v>
      </c>
      <c r="G6" s="7">
        <v>110</v>
      </c>
      <c r="H6" s="13">
        <v>110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1"/>
      <c r="AN6" s="1"/>
      <c r="AO6" s="1"/>
      <c r="AP6" s="1"/>
      <c r="AQ6" s="1"/>
      <c r="AR6" s="1"/>
      <c r="AS6" s="1"/>
    </row>
    <row r="7" spans="1:45" ht="43.5" x14ac:dyDescent="0.35">
      <c r="A7" s="7" t="s">
        <v>16</v>
      </c>
      <c r="B7" s="8" t="s">
        <v>32</v>
      </c>
      <c r="C7" s="7" t="s">
        <v>13</v>
      </c>
      <c r="D7" s="7">
        <v>0.45400000000000001</v>
      </c>
      <c r="E7" s="7">
        <v>1.02</v>
      </c>
      <c r="F7" s="7">
        <v>1.81</v>
      </c>
      <c r="G7" s="7">
        <v>2.5</v>
      </c>
      <c r="H7" s="13">
        <v>2.5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"/>
      <c r="AM7" s="1"/>
      <c r="AN7" s="1"/>
      <c r="AO7" s="1"/>
      <c r="AP7" s="1"/>
      <c r="AQ7" s="1"/>
      <c r="AR7" s="1"/>
      <c r="AS7" s="1"/>
    </row>
    <row r="8" spans="1:45" ht="34.5" customHeight="1" x14ac:dyDescent="0.35">
      <c r="A8" s="7" t="s">
        <v>17</v>
      </c>
      <c r="B8" s="8" t="s">
        <v>18</v>
      </c>
      <c r="C8" s="7" t="s">
        <v>19</v>
      </c>
      <c r="D8" s="7">
        <v>10</v>
      </c>
      <c r="E8" s="7">
        <v>20</v>
      </c>
      <c r="F8" s="7">
        <v>30</v>
      </c>
      <c r="G8" s="7">
        <v>50</v>
      </c>
      <c r="H8" s="13">
        <v>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"/>
      <c r="AM8" s="1"/>
      <c r="AN8" s="1"/>
      <c r="AO8" s="1"/>
      <c r="AP8" s="1"/>
      <c r="AQ8" s="1"/>
      <c r="AR8" s="1"/>
      <c r="AS8" s="1"/>
    </row>
    <row r="9" spans="1:45" ht="34.5" customHeight="1" x14ac:dyDescent="0.35">
      <c r="A9" s="7" t="s">
        <v>20</v>
      </c>
      <c r="B9" s="8" t="s">
        <v>21</v>
      </c>
      <c r="C9" s="7" t="s">
        <v>19</v>
      </c>
      <c r="D9" s="7">
        <v>5</v>
      </c>
      <c r="E9" s="7">
        <v>15</v>
      </c>
      <c r="F9" s="7">
        <v>30</v>
      </c>
      <c r="G9" s="7">
        <v>50</v>
      </c>
      <c r="H9" s="13">
        <v>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"/>
      <c r="AM9" s="1"/>
      <c r="AN9" s="1"/>
      <c r="AO9" s="1"/>
      <c r="AP9" s="1"/>
      <c r="AQ9" s="1"/>
      <c r="AR9" s="1"/>
      <c r="AS9" s="1"/>
    </row>
    <row r="10" spans="1:45" ht="81.75" customHeight="1" x14ac:dyDescent="0.35">
      <c r="A10" s="7" t="s">
        <v>22</v>
      </c>
      <c r="B10" s="8" t="s">
        <v>23</v>
      </c>
      <c r="C10" s="7" t="s">
        <v>11</v>
      </c>
      <c r="D10" s="7">
        <v>5</v>
      </c>
      <c r="E10" s="7">
        <v>15</v>
      </c>
      <c r="F10" s="7">
        <v>30</v>
      </c>
      <c r="G10" s="7">
        <v>50</v>
      </c>
      <c r="H10" s="13">
        <v>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"/>
      <c r="AM10" s="1"/>
      <c r="AN10" s="1"/>
      <c r="AO10" s="1"/>
      <c r="AP10" s="1"/>
      <c r="AQ10" s="1"/>
      <c r="AR10" s="1"/>
      <c r="AS10" s="1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1</vt:lpstr>
      <vt:lpstr>инвест Лена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2023-03-27T07:49:44Z</dcterms:modified>
</cp:coreProperties>
</file>